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600" tabRatio="793" activeTab="0"/>
  </bookViews>
  <sheets>
    <sheet name="FORMULA1" sheetId="1" r:id="rId1"/>
    <sheet name="Hoja3" sheetId="2" r:id="rId2"/>
    <sheet name="Hoja4" sheetId="3" r:id="rId3"/>
    <sheet name="Hoja5" sheetId="4" r:id="rId4"/>
  </sheets>
  <definedNames/>
  <calcPr fullCalcOnLoad="1"/>
</workbook>
</file>

<file path=xl/sharedStrings.xml><?xml version="1.0" encoding="utf-8"?>
<sst xmlns="http://schemas.openxmlformats.org/spreadsheetml/2006/main" count="56" uniqueCount="55">
  <si>
    <t>NOMBRE</t>
  </si>
  <si>
    <t xml:space="preserve"> - 3% VRP1</t>
  </si>
  <si>
    <t xml:space="preserve"> + 3% VRP1</t>
  </si>
  <si>
    <t>&gt;97%</t>
  </si>
  <si>
    <t>&lt;103%</t>
  </si>
  <si>
    <t>EN RANGO</t>
  </si>
  <si>
    <t>PROPUESTAS</t>
  </si>
  <si>
    <t>P.O</t>
  </si>
  <si>
    <t>MIN.P</t>
  </si>
  <si>
    <t>MAX.P</t>
  </si>
  <si>
    <t>ADM.</t>
  </si>
  <si>
    <t>VR.ABS.</t>
  </si>
  <si>
    <t>DIFERENCIA</t>
  </si>
  <si>
    <t>ADR</t>
  </si>
  <si>
    <t>VALOR</t>
  </si>
  <si>
    <t>GANADOR</t>
  </si>
  <si>
    <t>P.OFICIAL</t>
  </si>
  <si>
    <t>min</t>
  </si>
  <si>
    <t>VRP1</t>
  </si>
  <si>
    <t>VRP2</t>
  </si>
  <si>
    <t>VR PRMEDIO FINAL</t>
  </si>
  <si>
    <t>VRPF</t>
  </si>
  <si>
    <t>MENOR VR ABS</t>
  </si>
  <si>
    <t>No PROPUESTAS</t>
  </si>
  <si>
    <t>No</t>
  </si>
  <si>
    <t>PROPUESTA CD+CI</t>
  </si>
  <si>
    <t>ADM</t>
  </si>
  <si>
    <t>FRANCISCO CASTRO</t>
  </si>
  <si>
    <t>PEDRO CAICEDO</t>
  </si>
  <si>
    <t>JUAN CARLOS CANENCIO</t>
  </si>
  <si>
    <t>MARIO AGUILAR</t>
  </si>
  <si>
    <t>MANLUEL MUÑOZ</t>
  </si>
  <si>
    <t>ERWIN  CARDENASD</t>
  </si>
  <si>
    <t>ADOLFO VALDERRAMA</t>
  </si>
  <si>
    <t>FERNANDIO LOPEZ</t>
  </si>
  <si>
    <t>JUAN  CARLOS VALENCIA</t>
  </si>
  <si>
    <t>EDUARDO GOMEZ</t>
  </si>
  <si>
    <t>ALVARO CARVAJAL</t>
  </si>
  <si>
    <t>HAROLD MUÑOZ</t>
  </si>
  <si>
    <t>CONSORCIO UC</t>
  </si>
  <si>
    <t>VICTOR PARRA</t>
  </si>
  <si>
    <t>INVITACION A COTIZAR No. 022 DE 2007</t>
  </si>
  <si>
    <t xml:space="preserve">             UNIVERSIDAD DEL CAUCA</t>
  </si>
  <si>
    <t xml:space="preserve">             VICERRECTORIA ADMINISTRATIVA</t>
  </si>
  <si>
    <t xml:space="preserve">            AREA DE EDIFICIOS, CONSTRUCCION Y MANTENIMIENTO</t>
  </si>
  <si>
    <t>DE CIENCIAS CONTABLES, ECONOMICAS Y ADMINISTRATIVAS DE LA</t>
  </si>
  <si>
    <t>UNIVERSIDAD DEL CAUCA - SECTOR POMONA</t>
  </si>
  <si>
    <t>Octubre 16 de 2007</t>
  </si>
  <si>
    <t>ARQ. DIEGO ANDRES CASTRO GARCIA</t>
  </si>
  <si>
    <t>ING. VICTOR HUGO RODRIGUEZ LOPEZ</t>
  </si>
  <si>
    <t>Coordinador</t>
  </si>
  <si>
    <t>Profesional Universitario</t>
  </si>
  <si>
    <t>AREA DE EDIFICIOS, CONSTRUCCION Y MANTENIMIENTO</t>
  </si>
  <si>
    <t>APLICACIÓN DE LA FORMULA No. 1   PARA LA INVITACION A COTIZAR LA CONSTRUCCION DE LA CUARTA ETAPA DEL EDIFICIO DE LA FACULTAD</t>
  </si>
  <si>
    <t xml:space="preserve">APLICACIÓN DE LA FORMULA No. 1  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</si>
</sst>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_ ;_ * \-#,##0.0_ ;_ * &quot;-&quot;??_ ;_ @_ "/>
    <numFmt numFmtId="173" formatCode="_ * #,##0_ ;_ * \-#,##0_ ;_ * &quot;-&quot;??_ ;_ @_ "/>
    <numFmt numFmtId="174" formatCode="0.000"/>
    <numFmt numFmtId="175" formatCode="#,##0.0"/>
    <numFmt numFmtId="176" formatCode="#,##0.000"/>
    <numFmt numFmtId="177" formatCode="0.000000"/>
    <numFmt numFmtId="178" formatCode="0.00000"/>
    <numFmt numFmtId="179" formatCode="0.0000"/>
    <numFmt numFmtId="180" formatCode="[$$-409]#,##0"/>
    <numFmt numFmtId="181" formatCode="0.0"/>
    <numFmt numFmtId="182" formatCode="&quot;$ &quot;#,##0.00"/>
    <numFmt numFmtId="183" formatCode="&quot;$ &quot;#,##0"/>
    <numFmt numFmtId="184" formatCode="_-* #,##0.00\ _$_-;\-* #,##0.00\ _$_-;_-* &quot;-&quot;??\ _$_-;_-@_-"/>
    <numFmt numFmtId="185" formatCode="[$$-240A]\ #,##0.00"/>
    <numFmt numFmtId="186" formatCode="_-* #,##0.0\ _$_-;\-* #,##0.0\ _$_-;_-* &quot;-&quot;??\ _$_-;_-@_-"/>
  </numFmts>
  <fonts count="20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3" fontId="1" fillId="0" borderId="0" xfId="17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173" fontId="1" fillId="0" borderId="0" xfId="17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173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4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173" fontId="1" fillId="0" borderId="2" xfId="17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2" fontId="12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82" fontId="14" fillId="0" borderId="0" xfId="0" applyNumberFormat="1" applyFont="1" applyAlignment="1">
      <alignment horizontal="center"/>
    </xf>
    <xf numFmtId="182" fontId="15" fillId="0" borderId="0" xfId="0" applyNumberFormat="1" applyFont="1" applyAlignment="1">
      <alignment/>
    </xf>
    <xf numFmtId="182" fontId="15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73" fontId="1" fillId="0" borderId="7" xfId="17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4" fontId="10" fillId="0" borderId="2" xfId="0" applyNumberFormat="1" applyFont="1" applyFill="1" applyBorder="1" applyAlignment="1">
      <alignment/>
    </xf>
    <xf numFmtId="173" fontId="10" fillId="0" borderId="2" xfId="17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/>
    </xf>
    <xf numFmtId="173" fontId="17" fillId="0" borderId="0" xfId="17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17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9" fillId="0" borderId="2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9" fontId="19" fillId="0" borderId="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3" fillId="0" borderId="2" xfId="0" applyFont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justify"/>
    </xf>
    <xf numFmtId="0" fontId="13" fillId="0" borderId="3" xfId="0" applyFont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285750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000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75" zoomScaleNormal="75" zoomScaleSheetLayoutView="100" workbookViewId="0" topLeftCell="A1">
      <selection activeCell="H35" sqref="H35"/>
    </sheetView>
  </sheetViews>
  <sheetFormatPr defaultColWidth="11.421875" defaultRowHeight="12.75"/>
  <cols>
    <col min="1" max="1" width="6.421875" style="4" customWidth="1"/>
    <col min="2" max="2" width="21.57421875" style="2" customWidth="1"/>
    <col min="3" max="3" width="21.421875" style="3" customWidth="1"/>
    <col min="4" max="4" width="5.8515625" style="4" customWidth="1"/>
    <col min="5" max="5" width="18.8515625" style="4" customWidth="1"/>
    <col min="6" max="6" width="5.7109375" style="4" customWidth="1"/>
    <col min="7" max="7" width="16.140625" style="4" customWidth="1"/>
    <col min="8" max="8" width="18.421875" style="4" customWidth="1"/>
    <col min="9" max="9" width="6.140625" style="4" customWidth="1"/>
    <col min="10" max="10" width="7.00390625" style="4" customWidth="1"/>
    <col min="11" max="11" width="6.140625" style="4" customWidth="1"/>
    <col min="12" max="12" width="19.00390625" style="4" customWidth="1"/>
    <col min="13" max="13" width="17.7109375" style="4" customWidth="1"/>
    <col min="14" max="14" width="12.00390625" style="4" customWidth="1"/>
    <col min="15" max="15" width="0" style="4" hidden="1" customWidth="1"/>
    <col min="16" max="16" width="30.57421875" style="4" hidden="1" customWidth="1"/>
    <col min="17" max="17" width="12.00390625" style="4" hidden="1" customWidth="1"/>
    <col min="18" max="16384" width="11.421875" style="4" customWidth="1"/>
  </cols>
  <sheetData>
    <row r="1" spans="1:6" ht="18" customHeight="1">
      <c r="A1" s="37"/>
      <c r="B1" s="38"/>
      <c r="C1" s="39"/>
      <c r="D1" s="40"/>
      <c r="E1" s="41"/>
      <c r="F1" s="42"/>
    </row>
    <row r="2" spans="1:6" ht="18" customHeight="1">
      <c r="A2" s="37"/>
      <c r="B2" s="40" t="s">
        <v>42</v>
      </c>
      <c r="C2" s="39"/>
      <c r="D2" s="40"/>
      <c r="E2" s="41"/>
      <c r="F2" s="42"/>
    </row>
    <row r="3" spans="1:6" ht="18" customHeight="1">
      <c r="A3" s="43"/>
      <c r="B3" s="40" t="s">
        <v>43</v>
      </c>
      <c r="C3" s="44"/>
      <c r="D3" s="45"/>
      <c r="E3" s="46"/>
      <c r="F3" s="47"/>
    </row>
    <row r="4" spans="1:6" ht="18" customHeight="1">
      <c r="A4" s="43"/>
      <c r="B4" s="40" t="s">
        <v>44</v>
      </c>
      <c r="C4" s="44"/>
      <c r="D4" s="45"/>
      <c r="E4" s="48"/>
      <c r="F4" s="47"/>
    </row>
    <row r="5" spans="1:6" ht="18.75">
      <c r="A5" s="43"/>
      <c r="B5" s="40"/>
      <c r="C5" s="44"/>
      <c r="D5" s="45"/>
      <c r="E5" s="48"/>
      <c r="F5" s="47"/>
    </row>
    <row r="6" spans="1:14" ht="15.75">
      <c r="A6" s="49" t="s">
        <v>54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5.75">
      <c r="A7" s="49" t="s">
        <v>53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.75">
      <c r="A8" s="49" t="s">
        <v>45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5.75">
      <c r="A9" s="49" t="s">
        <v>46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6" ht="15.75">
      <c r="A10" s="50"/>
      <c r="B10" s="50"/>
      <c r="C10" s="50"/>
      <c r="D10" s="50"/>
      <c r="E10" s="50"/>
      <c r="F10" s="50"/>
    </row>
    <row r="11" spans="2:14" ht="14.25">
      <c r="B11" s="17" t="s">
        <v>41</v>
      </c>
      <c r="M11" s="51" t="s">
        <v>47</v>
      </c>
      <c r="N11" s="51"/>
    </row>
    <row r="12" spans="2:14" s="74" customFormat="1" ht="18.75" customHeight="1">
      <c r="B12" s="75" t="s">
        <v>0</v>
      </c>
      <c r="C12" s="76"/>
      <c r="D12" s="77" t="s">
        <v>10</v>
      </c>
      <c r="E12" s="78" t="s">
        <v>14</v>
      </c>
      <c r="F12" s="79" t="s">
        <v>26</v>
      </c>
      <c r="G12" s="80">
        <v>0.97</v>
      </c>
      <c r="H12" s="80">
        <v>1.03</v>
      </c>
      <c r="I12" s="79" t="s">
        <v>3</v>
      </c>
      <c r="J12" s="79" t="s">
        <v>4</v>
      </c>
      <c r="K12" s="79" t="s">
        <v>13</v>
      </c>
      <c r="L12" s="78" t="s">
        <v>6</v>
      </c>
      <c r="M12" s="79" t="s">
        <v>21</v>
      </c>
      <c r="N12" s="81" t="s">
        <v>12</v>
      </c>
    </row>
    <row r="13" spans="2:16" s="82" customFormat="1" ht="27.75" customHeight="1">
      <c r="B13" s="83"/>
      <c r="C13" s="84" t="s">
        <v>25</v>
      </c>
      <c r="D13" s="85"/>
      <c r="E13" s="86" t="str">
        <f>C13</f>
        <v>PROPUESTA CD+CI</v>
      </c>
      <c r="F13" s="83"/>
      <c r="G13" s="83"/>
      <c r="H13" s="83"/>
      <c r="I13" s="83"/>
      <c r="J13" s="83"/>
      <c r="K13" s="83"/>
      <c r="L13" s="87" t="s">
        <v>5</v>
      </c>
      <c r="M13" s="79"/>
      <c r="N13" s="87" t="s">
        <v>11</v>
      </c>
      <c r="O13" s="82" t="s">
        <v>17</v>
      </c>
      <c r="P13" s="82" t="s">
        <v>15</v>
      </c>
    </row>
    <row r="14" spans="1:16" ht="15">
      <c r="A14" s="21" t="s">
        <v>24</v>
      </c>
      <c r="B14" s="22" t="s">
        <v>16</v>
      </c>
      <c r="C14" s="36">
        <v>224964161</v>
      </c>
      <c r="D14" s="24"/>
      <c r="E14" s="34">
        <f>C14</f>
        <v>224964161</v>
      </c>
      <c r="F14" s="24"/>
      <c r="G14" s="26"/>
      <c r="H14" s="24"/>
      <c r="I14" s="27"/>
      <c r="J14" s="27"/>
      <c r="K14" s="27"/>
      <c r="L14" s="35"/>
      <c r="M14" s="27"/>
      <c r="N14" s="35"/>
      <c r="O14" s="8">
        <f>ROUND(ABS(MIN(N15:N29)),0)</f>
        <v>42018</v>
      </c>
      <c r="P14" s="5"/>
    </row>
    <row r="15" spans="1:17" ht="14.25">
      <c r="A15" s="24">
        <v>1</v>
      </c>
      <c r="B15" s="28" t="s">
        <v>27</v>
      </c>
      <c r="C15" s="29">
        <v>222227873</v>
      </c>
      <c r="D15" s="24">
        <v>1</v>
      </c>
      <c r="E15" s="30">
        <f aca="true" t="shared" si="0" ref="E15:E28">IF(D15=1,C15*D15,"")</f>
        <v>222227873</v>
      </c>
      <c r="F15" s="24" t="str">
        <f aca="true" t="shared" si="1" ref="F15:F28">IF(D15=1,"SI","NO")</f>
        <v>SI</v>
      </c>
      <c r="G15" s="30">
        <f>$E$33</f>
        <v>215477365.22802857</v>
      </c>
      <c r="H15" s="30">
        <f>$E$34</f>
        <v>228805862.04625717</v>
      </c>
      <c r="I15" s="24" t="str">
        <f aca="true" t="shared" si="2" ref="I15:I28">IF(C15&gt;G15,"1","0")</f>
        <v>1</v>
      </c>
      <c r="J15" s="24" t="str">
        <f aca="true" t="shared" si="3" ref="J15:J28">IF(C15&lt;H15,"1","0")</f>
        <v>1</v>
      </c>
      <c r="K15" s="24" t="str">
        <f aca="true" t="shared" si="4" ref="K15:K28">IF(D15*I15*J15=1,"SI","NO")</f>
        <v>SI</v>
      </c>
      <c r="L15" s="31">
        <f aca="true" t="shared" si="5" ref="L15:L28">IF(D15*I15*J15=1,C15,"")</f>
        <v>222227873</v>
      </c>
      <c r="M15" s="32">
        <f>$E$40</f>
        <v>222447536.56075734</v>
      </c>
      <c r="N15" s="33">
        <f aca="true" t="shared" si="6" ref="N15:N28">ROUND(ABS(M15-L15),0)</f>
        <v>219664</v>
      </c>
      <c r="O15" s="8">
        <f aca="true" t="shared" si="7" ref="O15:O29">O14</f>
        <v>42018</v>
      </c>
      <c r="P15" s="5">
        <f aca="true" t="shared" si="8" ref="P15:P29">IF(N15=O15,B15,"")</f>
      </c>
      <c r="Q15" s="12">
        <f>N15-O15</f>
        <v>177646</v>
      </c>
    </row>
    <row r="16" spans="1:17" ht="14.25">
      <c r="A16" s="24">
        <v>2</v>
      </c>
      <c r="B16" s="28" t="s">
        <v>29</v>
      </c>
      <c r="C16" s="29">
        <v>223638546</v>
      </c>
      <c r="D16" s="24">
        <v>1</v>
      </c>
      <c r="E16" s="30">
        <f t="shared" si="0"/>
        <v>223638546</v>
      </c>
      <c r="F16" s="24" t="str">
        <f t="shared" si="1"/>
        <v>SI</v>
      </c>
      <c r="G16" s="30">
        <f>$E$33</f>
        <v>215477365.22802857</v>
      </c>
      <c r="H16" s="30">
        <f>$E$34</f>
        <v>228805862.04625717</v>
      </c>
      <c r="I16" s="24" t="str">
        <f t="shared" si="2"/>
        <v>1</v>
      </c>
      <c r="J16" s="24" t="str">
        <f t="shared" si="3"/>
        <v>1</v>
      </c>
      <c r="K16" s="24" t="str">
        <f t="shared" si="4"/>
        <v>SI</v>
      </c>
      <c r="L16" s="31">
        <f t="shared" si="5"/>
        <v>223638546</v>
      </c>
      <c r="M16" s="32">
        <f>$E$40</f>
        <v>222447536.56075734</v>
      </c>
      <c r="N16" s="33">
        <f t="shared" si="6"/>
        <v>1191009</v>
      </c>
      <c r="O16" s="8">
        <f>O15</f>
        <v>42018</v>
      </c>
      <c r="P16" s="5">
        <f t="shared" si="8"/>
      </c>
      <c r="Q16" s="12">
        <f aca="true" t="shared" si="9" ref="Q16:Q29">N16-O16</f>
        <v>1148991</v>
      </c>
    </row>
    <row r="17" spans="1:17" ht="14.25">
      <c r="A17" s="24">
        <v>3</v>
      </c>
      <c r="B17" s="28" t="s">
        <v>28</v>
      </c>
      <c r="C17" s="29">
        <v>222062123</v>
      </c>
      <c r="D17" s="24">
        <v>1</v>
      </c>
      <c r="E17" s="30">
        <f t="shared" si="0"/>
        <v>222062123</v>
      </c>
      <c r="F17" s="24" t="str">
        <f t="shared" si="1"/>
        <v>SI</v>
      </c>
      <c r="G17" s="30">
        <f>$E$33</f>
        <v>215477365.22802857</v>
      </c>
      <c r="H17" s="30">
        <f>$E$34</f>
        <v>228805862.04625717</v>
      </c>
      <c r="I17" s="24" t="str">
        <f t="shared" si="2"/>
        <v>1</v>
      </c>
      <c r="J17" s="24" t="str">
        <f t="shared" si="3"/>
        <v>1</v>
      </c>
      <c r="K17" s="24" t="str">
        <f t="shared" si="4"/>
        <v>SI</v>
      </c>
      <c r="L17" s="31">
        <f t="shared" si="5"/>
        <v>222062123</v>
      </c>
      <c r="M17" s="32">
        <f>$E$40</f>
        <v>222447536.56075734</v>
      </c>
      <c r="N17" s="33">
        <f t="shared" si="6"/>
        <v>385414</v>
      </c>
      <c r="O17" s="8">
        <f t="shared" si="7"/>
        <v>42018</v>
      </c>
      <c r="P17" s="5">
        <f t="shared" si="8"/>
      </c>
      <c r="Q17" s="12">
        <f t="shared" si="9"/>
        <v>343396</v>
      </c>
    </row>
    <row r="18" spans="1:17" ht="14.25">
      <c r="A18" s="24">
        <v>4</v>
      </c>
      <c r="B18" s="28" t="s">
        <v>30</v>
      </c>
      <c r="C18" s="29">
        <v>221020690</v>
      </c>
      <c r="D18" s="24">
        <v>1</v>
      </c>
      <c r="E18" s="30">
        <f t="shared" si="0"/>
        <v>221020690</v>
      </c>
      <c r="F18" s="24" t="str">
        <f t="shared" si="1"/>
        <v>SI</v>
      </c>
      <c r="G18" s="30">
        <f>$E$33</f>
        <v>215477365.22802857</v>
      </c>
      <c r="H18" s="30">
        <f>$E$34</f>
        <v>228805862.04625717</v>
      </c>
      <c r="I18" s="24" t="str">
        <f t="shared" si="2"/>
        <v>1</v>
      </c>
      <c r="J18" s="24" t="str">
        <f t="shared" si="3"/>
        <v>1</v>
      </c>
      <c r="K18" s="24" t="str">
        <f t="shared" si="4"/>
        <v>SI</v>
      </c>
      <c r="L18" s="31">
        <f t="shared" si="5"/>
        <v>221020690</v>
      </c>
      <c r="M18" s="32">
        <f>$E$40</f>
        <v>222447536.56075734</v>
      </c>
      <c r="N18" s="33">
        <f t="shared" si="6"/>
        <v>1426847</v>
      </c>
      <c r="O18" s="8">
        <f t="shared" si="7"/>
        <v>42018</v>
      </c>
      <c r="P18" s="5">
        <f t="shared" si="8"/>
      </c>
      <c r="Q18" s="12">
        <f t="shared" si="9"/>
        <v>1384829</v>
      </c>
    </row>
    <row r="19" spans="1:17" ht="14.25">
      <c r="A19" s="24">
        <v>5</v>
      </c>
      <c r="B19" s="28" t="s">
        <v>31</v>
      </c>
      <c r="C19" s="29">
        <v>222830104</v>
      </c>
      <c r="D19" s="24">
        <v>1</v>
      </c>
      <c r="E19" s="30">
        <f t="shared" si="0"/>
        <v>222830104</v>
      </c>
      <c r="F19" s="24" t="str">
        <f t="shared" si="1"/>
        <v>SI</v>
      </c>
      <c r="G19" s="30">
        <f>$E$33</f>
        <v>215477365.22802857</v>
      </c>
      <c r="H19" s="30">
        <f>$E$34</f>
        <v>228805862.04625717</v>
      </c>
      <c r="I19" s="24" t="str">
        <f t="shared" si="2"/>
        <v>1</v>
      </c>
      <c r="J19" s="24" t="str">
        <f t="shared" si="3"/>
        <v>1</v>
      </c>
      <c r="K19" s="24" t="str">
        <f t="shared" si="4"/>
        <v>SI</v>
      </c>
      <c r="L19" s="31">
        <f t="shared" si="5"/>
        <v>222830104</v>
      </c>
      <c r="M19" s="32">
        <f>$E$40</f>
        <v>222447536.56075734</v>
      </c>
      <c r="N19" s="33">
        <f t="shared" si="6"/>
        <v>382567</v>
      </c>
      <c r="O19" s="8">
        <f t="shared" si="7"/>
        <v>42018</v>
      </c>
      <c r="P19" s="5">
        <f t="shared" si="8"/>
      </c>
      <c r="Q19" s="12">
        <f t="shared" si="9"/>
        <v>340549</v>
      </c>
    </row>
    <row r="20" spans="1:17" ht="14.25">
      <c r="A20" s="24">
        <v>6</v>
      </c>
      <c r="B20" s="28" t="s">
        <v>32</v>
      </c>
      <c r="C20" s="29">
        <v>221634691</v>
      </c>
      <c r="D20" s="24">
        <v>1</v>
      </c>
      <c r="E20" s="30">
        <f t="shared" si="0"/>
        <v>221634691</v>
      </c>
      <c r="F20" s="24" t="str">
        <f t="shared" si="1"/>
        <v>SI</v>
      </c>
      <c r="G20" s="30">
        <f>$E$33</f>
        <v>215477365.22802857</v>
      </c>
      <c r="H20" s="30">
        <f>$E$34</f>
        <v>228805862.04625717</v>
      </c>
      <c r="I20" s="24" t="str">
        <f t="shared" si="2"/>
        <v>1</v>
      </c>
      <c r="J20" s="24" t="str">
        <f t="shared" si="3"/>
        <v>1</v>
      </c>
      <c r="K20" s="24" t="str">
        <f t="shared" si="4"/>
        <v>SI</v>
      </c>
      <c r="L20" s="31">
        <f t="shared" si="5"/>
        <v>221634691</v>
      </c>
      <c r="M20" s="32">
        <f>$E$40</f>
        <v>222447536.56075734</v>
      </c>
      <c r="N20" s="33">
        <f t="shared" si="6"/>
        <v>812846</v>
      </c>
      <c r="O20" s="8">
        <f t="shared" si="7"/>
        <v>42018</v>
      </c>
      <c r="P20" s="5">
        <f t="shared" si="8"/>
      </c>
      <c r="Q20" s="12">
        <f t="shared" si="9"/>
        <v>770828</v>
      </c>
    </row>
    <row r="21" spans="1:17" ht="14.25">
      <c r="A21" s="24">
        <v>7</v>
      </c>
      <c r="B21" s="28" t="s">
        <v>33</v>
      </c>
      <c r="C21" s="29">
        <v>222143792</v>
      </c>
      <c r="D21" s="24">
        <v>1</v>
      </c>
      <c r="E21" s="30">
        <f t="shared" si="0"/>
        <v>222143792</v>
      </c>
      <c r="F21" s="24" t="str">
        <f t="shared" si="1"/>
        <v>SI</v>
      </c>
      <c r="G21" s="30">
        <f>$E$33</f>
        <v>215477365.22802857</v>
      </c>
      <c r="H21" s="30">
        <f>$E$34</f>
        <v>228805862.04625717</v>
      </c>
      <c r="I21" s="24" t="str">
        <f t="shared" si="2"/>
        <v>1</v>
      </c>
      <c r="J21" s="24" t="str">
        <f t="shared" si="3"/>
        <v>1</v>
      </c>
      <c r="K21" s="24" t="str">
        <f t="shared" si="4"/>
        <v>SI</v>
      </c>
      <c r="L21" s="31">
        <f t="shared" si="5"/>
        <v>222143792</v>
      </c>
      <c r="M21" s="32">
        <f>$E$40</f>
        <v>222447536.56075734</v>
      </c>
      <c r="N21" s="33">
        <f t="shared" si="6"/>
        <v>303745</v>
      </c>
      <c r="O21" s="8">
        <f t="shared" si="7"/>
        <v>42018</v>
      </c>
      <c r="P21" s="5">
        <f t="shared" si="8"/>
      </c>
      <c r="Q21" s="12">
        <f t="shared" si="9"/>
        <v>261727</v>
      </c>
    </row>
    <row r="22" spans="1:17" ht="14.25">
      <c r="A22" s="24">
        <v>8</v>
      </c>
      <c r="B22" s="28" t="s">
        <v>34</v>
      </c>
      <c r="C22" s="29">
        <v>221730323</v>
      </c>
      <c r="D22" s="24">
        <v>1</v>
      </c>
      <c r="E22" s="30">
        <f t="shared" si="0"/>
        <v>221730323</v>
      </c>
      <c r="F22" s="24" t="str">
        <f t="shared" si="1"/>
        <v>SI</v>
      </c>
      <c r="G22" s="30">
        <f>$E$33</f>
        <v>215477365.22802857</v>
      </c>
      <c r="H22" s="30">
        <f>$E$34</f>
        <v>228805862.04625717</v>
      </c>
      <c r="I22" s="24" t="str">
        <f t="shared" si="2"/>
        <v>1</v>
      </c>
      <c r="J22" s="24" t="str">
        <f t="shared" si="3"/>
        <v>1</v>
      </c>
      <c r="K22" s="24" t="str">
        <f t="shared" si="4"/>
        <v>SI</v>
      </c>
      <c r="L22" s="31">
        <f t="shared" si="5"/>
        <v>221730323</v>
      </c>
      <c r="M22" s="32">
        <f>$E$40</f>
        <v>222447536.56075734</v>
      </c>
      <c r="N22" s="33">
        <f t="shared" si="6"/>
        <v>717214</v>
      </c>
      <c r="O22" s="8">
        <f t="shared" si="7"/>
        <v>42018</v>
      </c>
      <c r="P22" s="5">
        <f t="shared" si="8"/>
      </c>
      <c r="Q22" s="12">
        <f t="shared" si="9"/>
        <v>675196</v>
      </c>
    </row>
    <row r="23" spans="1:17" ht="14.25">
      <c r="A23" s="24">
        <v>9</v>
      </c>
      <c r="B23" s="28" t="s">
        <v>35</v>
      </c>
      <c r="C23" s="29">
        <v>222962332</v>
      </c>
      <c r="D23" s="24">
        <v>1</v>
      </c>
      <c r="E23" s="30">
        <f t="shared" si="0"/>
        <v>222962332</v>
      </c>
      <c r="F23" s="24" t="str">
        <f t="shared" si="1"/>
        <v>SI</v>
      </c>
      <c r="G23" s="30">
        <f>$E$33</f>
        <v>215477365.22802857</v>
      </c>
      <c r="H23" s="30">
        <f>$E$34</f>
        <v>228805862.04625717</v>
      </c>
      <c r="I23" s="24" t="str">
        <f t="shared" si="2"/>
        <v>1</v>
      </c>
      <c r="J23" s="24" t="str">
        <f t="shared" si="3"/>
        <v>1</v>
      </c>
      <c r="K23" s="24" t="str">
        <f t="shared" si="4"/>
        <v>SI</v>
      </c>
      <c r="L23" s="31">
        <f t="shared" si="5"/>
        <v>222962332</v>
      </c>
      <c r="M23" s="32">
        <f>$E$40</f>
        <v>222447536.56075734</v>
      </c>
      <c r="N23" s="33">
        <f t="shared" si="6"/>
        <v>514795</v>
      </c>
      <c r="O23" s="8">
        <f t="shared" si="7"/>
        <v>42018</v>
      </c>
      <c r="P23" s="5">
        <f t="shared" si="8"/>
      </c>
      <c r="Q23" s="12">
        <f t="shared" si="9"/>
        <v>472777</v>
      </c>
    </row>
    <row r="24" spans="1:17" ht="14.25">
      <c r="A24" s="24">
        <v>10</v>
      </c>
      <c r="B24" s="28" t="s">
        <v>36</v>
      </c>
      <c r="C24" s="29">
        <v>219390674</v>
      </c>
      <c r="D24" s="24">
        <v>1</v>
      </c>
      <c r="E24" s="30">
        <f t="shared" si="0"/>
        <v>219390674</v>
      </c>
      <c r="F24" s="24" t="str">
        <f t="shared" si="1"/>
        <v>SI</v>
      </c>
      <c r="G24" s="30">
        <f>$E$33</f>
        <v>215477365.22802857</v>
      </c>
      <c r="H24" s="30">
        <f>$E$34</f>
        <v>228805862.04625717</v>
      </c>
      <c r="I24" s="24" t="str">
        <f t="shared" si="2"/>
        <v>1</v>
      </c>
      <c r="J24" s="24" t="str">
        <f t="shared" si="3"/>
        <v>1</v>
      </c>
      <c r="K24" s="24" t="str">
        <f t="shared" si="4"/>
        <v>SI</v>
      </c>
      <c r="L24" s="31">
        <f t="shared" si="5"/>
        <v>219390674</v>
      </c>
      <c r="M24" s="32">
        <f>$E$40</f>
        <v>222447536.56075734</v>
      </c>
      <c r="N24" s="33">
        <f t="shared" si="6"/>
        <v>3056863</v>
      </c>
      <c r="O24" s="8">
        <f t="shared" si="7"/>
        <v>42018</v>
      </c>
      <c r="P24" s="5">
        <f t="shared" si="8"/>
      </c>
      <c r="Q24" s="12">
        <f t="shared" si="9"/>
        <v>3014845</v>
      </c>
    </row>
    <row r="25" spans="1:17" ht="14.25">
      <c r="A25" s="24">
        <v>11</v>
      </c>
      <c r="B25" s="28" t="s">
        <v>37</v>
      </c>
      <c r="C25" s="29">
        <v>222983785</v>
      </c>
      <c r="D25" s="24">
        <v>1</v>
      </c>
      <c r="E25" s="30">
        <f t="shared" si="0"/>
        <v>222983785</v>
      </c>
      <c r="F25" s="24" t="str">
        <f t="shared" si="1"/>
        <v>SI</v>
      </c>
      <c r="G25" s="30">
        <f>$E$33</f>
        <v>215477365.22802857</v>
      </c>
      <c r="H25" s="30">
        <f>$E$34</f>
        <v>228805862.04625717</v>
      </c>
      <c r="I25" s="24" t="str">
        <f t="shared" si="2"/>
        <v>1</v>
      </c>
      <c r="J25" s="24" t="str">
        <f t="shared" si="3"/>
        <v>1</v>
      </c>
      <c r="K25" s="24" t="str">
        <f t="shared" si="4"/>
        <v>SI</v>
      </c>
      <c r="L25" s="31">
        <f t="shared" si="5"/>
        <v>222983785</v>
      </c>
      <c r="M25" s="32">
        <f>$E$40</f>
        <v>222447536.56075734</v>
      </c>
      <c r="N25" s="33">
        <f t="shared" si="6"/>
        <v>536248</v>
      </c>
      <c r="O25" s="8">
        <f t="shared" si="7"/>
        <v>42018</v>
      </c>
      <c r="P25" s="5">
        <f t="shared" si="8"/>
      </c>
      <c r="Q25" s="12">
        <f t="shared" si="9"/>
        <v>494230</v>
      </c>
    </row>
    <row r="26" spans="1:17" ht="14.25">
      <c r="A26" s="24">
        <v>12</v>
      </c>
      <c r="B26" s="28" t="s">
        <v>38</v>
      </c>
      <c r="C26" s="29">
        <v>223007286.76</v>
      </c>
      <c r="D26" s="24">
        <v>1</v>
      </c>
      <c r="E26" s="30">
        <f t="shared" si="0"/>
        <v>223007286.76</v>
      </c>
      <c r="F26" s="24" t="str">
        <f t="shared" si="1"/>
        <v>SI</v>
      </c>
      <c r="G26" s="30">
        <f>$E$33</f>
        <v>215477365.22802857</v>
      </c>
      <c r="H26" s="30">
        <f>$E$34</f>
        <v>228805862.04625717</v>
      </c>
      <c r="I26" s="24" t="str">
        <f t="shared" si="2"/>
        <v>1</v>
      </c>
      <c r="J26" s="24" t="str">
        <f t="shared" si="3"/>
        <v>1</v>
      </c>
      <c r="K26" s="24" t="str">
        <f t="shared" si="4"/>
        <v>SI</v>
      </c>
      <c r="L26" s="31">
        <f t="shared" si="5"/>
        <v>223007286.76</v>
      </c>
      <c r="M26" s="32">
        <f>$E$40</f>
        <v>222447536.56075734</v>
      </c>
      <c r="N26" s="33">
        <f t="shared" si="6"/>
        <v>559750</v>
      </c>
      <c r="O26" s="8">
        <f t="shared" si="7"/>
        <v>42018</v>
      </c>
      <c r="P26" s="5">
        <f t="shared" si="8"/>
      </c>
      <c r="Q26" s="12">
        <f t="shared" si="9"/>
        <v>517732</v>
      </c>
    </row>
    <row r="27" spans="1:17" ht="14.25">
      <c r="A27" s="24">
        <v>13</v>
      </c>
      <c r="B27" s="28" t="s">
        <v>39</v>
      </c>
      <c r="C27" s="29">
        <v>221860816.16</v>
      </c>
      <c r="D27" s="24">
        <v>1</v>
      </c>
      <c r="E27" s="30">
        <f t="shared" si="0"/>
        <v>221860816.16</v>
      </c>
      <c r="F27" s="24" t="str">
        <f t="shared" si="1"/>
        <v>SI</v>
      </c>
      <c r="G27" s="30">
        <f>$E$33</f>
        <v>215477365.22802857</v>
      </c>
      <c r="H27" s="30">
        <f>$E$34</f>
        <v>228805862.04625717</v>
      </c>
      <c r="I27" s="24" t="str">
        <f t="shared" si="2"/>
        <v>1</v>
      </c>
      <c r="J27" s="24" t="str">
        <f t="shared" si="3"/>
        <v>1</v>
      </c>
      <c r="K27" s="24" t="str">
        <f t="shared" si="4"/>
        <v>SI</v>
      </c>
      <c r="L27" s="31">
        <f t="shared" si="5"/>
        <v>221860816.16</v>
      </c>
      <c r="M27" s="32">
        <f>$E$40</f>
        <v>222447536.56075734</v>
      </c>
      <c r="N27" s="33">
        <f t="shared" si="6"/>
        <v>586720</v>
      </c>
      <c r="O27" s="8">
        <f t="shared" si="7"/>
        <v>42018</v>
      </c>
      <c r="P27" s="5">
        <f t="shared" si="8"/>
      </c>
      <c r="Q27" s="12">
        <f t="shared" si="9"/>
        <v>544702</v>
      </c>
    </row>
    <row r="28" spans="1:17" s="73" customFormat="1" ht="15">
      <c r="A28" s="64">
        <v>14</v>
      </c>
      <c r="B28" s="65" t="s">
        <v>40</v>
      </c>
      <c r="C28" s="66">
        <v>222489555</v>
      </c>
      <c r="D28" s="64">
        <v>1</v>
      </c>
      <c r="E28" s="25">
        <f t="shared" si="0"/>
        <v>222489555</v>
      </c>
      <c r="F28" s="64" t="str">
        <f t="shared" si="1"/>
        <v>SI</v>
      </c>
      <c r="G28" s="25">
        <f>$E$33</f>
        <v>215477365.22802857</v>
      </c>
      <c r="H28" s="25">
        <f>$E$34</f>
        <v>228805862.04625717</v>
      </c>
      <c r="I28" s="64" t="str">
        <f t="shared" si="2"/>
        <v>1</v>
      </c>
      <c r="J28" s="64" t="str">
        <f t="shared" si="3"/>
        <v>1</v>
      </c>
      <c r="K28" s="64" t="str">
        <f t="shared" si="4"/>
        <v>SI</v>
      </c>
      <c r="L28" s="67">
        <f t="shared" si="5"/>
        <v>222489555</v>
      </c>
      <c r="M28" s="68">
        <f>$E$40</f>
        <v>222447536.56075734</v>
      </c>
      <c r="N28" s="69">
        <f t="shared" si="6"/>
        <v>42018</v>
      </c>
      <c r="O28" s="70">
        <f t="shared" si="7"/>
        <v>42018</v>
      </c>
      <c r="P28" s="71" t="str">
        <f t="shared" si="8"/>
        <v>VICTOR PARRA</v>
      </c>
      <c r="Q28" s="72">
        <f t="shared" si="9"/>
        <v>0</v>
      </c>
    </row>
    <row r="29" spans="1:17" ht="14.25">
      <c r="A29" s="7"/>
      <c r="B29" s="18"/>
      <c r="C29" s="15"/>
      <c r="D29" s="7"/>
      <c r="E29" s="9"/>
      <c r="F29" s="7"/>
      <c r="G29" s="9"/>
      <c r="H29" s="9"/>
      <c r="I29" s="7"/>
      <c r="J29" s="7"/>
      <c r="K29" s="7"/>
      <c r="L29" s="10"/>
      <c r="M29" s="11"/>
      <c r="N29" s="3"/>
      <c r="O29" s="8">
        <f t="shared" si="7"/>
        <v>42018</v>
      </c>
      <c r="P29" s="5">
        <f t="shared" si="8"/>
      </c>
      <c r="Q29" s="12">
        <f t="shared" si="9"/>
        <v>-42018</v>
      </c>
    </row>
    <row r="30" spans="3:11" ht="14.25">
      <c r="C30" s="13"/>
      <c r="E30" s="5"/>
      <c r="F30" s="5"/>
      <c r="G30" s="5"/>
      <c r="H30" s="5"/>
      <c r="K30" s="5"/>
    </row>
    <row r="31" spans="2:5" ht="14.25">
      <c r="B31" s="52" t="s">
        <v>23</v>
      </c>
      <c r="C31" s="53"/>
      <c r="D31" s="53"/>
      <c r="E31" s="21">
        <v>14</v>
      </c>
    </row>
    <row r="32" spans="2:13" ht="14.25">
      <c r="B32" s="52" t="s">
        <v>18</v>
      </c>
      <c r="C32" s="55"/>
      <c r="D32" s="56"/>
      <c r="E32" s="33">
        <f>SUM(C15:C28)/14</f>
        <v>222141613.63714287</v>
      </c>
      <c r="M32" s="5"/>
    </row>
    <row r="33" spans="2:13" ht="14.25">
      <c r="B33" s="52" t="s">
        <v>1</v>
      </c>
      <c r="C33" s="55"/>
      <c r="D33" s="57"/>
      <c r="E33" s="33">
        <f>0.97*E32</f>
        <v>215477365.22802857</v>
      </c>
      <c r="M33" s="5"/>
    </row>
    <row r="34" spans="2:13" ht="14.25">
      <c r="B34" s="52" t="s">
        <v>2</v>
      </c>
      <c r="C34" s="55"/>
      <c r="D34" s="57"/>
      <c r="E34" s="33">
        <f>1.03*E32</f>
        <v>228805862.04625717</v>
      </c>
      <c r="M34" s="5"/>
    </row>
    <row r="35" spans="2:13" ht="14.25">
      <c r="B35" s="52" t="s">
        <v>18</v>
      </c>
      <c r="C35" s="55"/>
      <c r="D35" s="57"/>
      <c r="E35" s="33">
        <f>+E32</f>
        <v>222141613.63714287</v>
      </c>
      <c r="M35" s="5"/>
    </row>
    <row r="36" spans="2:12" ht="14.25">
      <c r="B36" s="52" t="s">
        <v>19</v>
      </c>
      <c r="C36" s="55"/>
      <c r="D36" s="57"/>
      <c r="E36" s="33">
        <f>SUM(L15:L28)/14</f>
        <v>222141613.63714287</v>
      </c>
      <c r="K36" s="1"/>
      <c r="L36" s="8"/>
    </row>
    <row r="37" spans="2:12" ht="14.25">
      <c r="B37" s="58" t="s">
        <v>8</v>
      </c>
      <c r="C37" s="53"/>
      <c r="D37" s="54"/>
      <c r="E37" s="33">
        <f>MIN(C15:C28)</f>
        <v>219390674</v>
      </c>
      <c r="K37" s="1"/>
      <c r="L37" s="8"/>
    </row>
    <row r="38" spans="2:5" ht="14.25">
      <c r="B38" s="52" t="s">
        <v>9</v>
      </c>
      <c r="C38" s="55"/>
      <c r="D38" s="57"/>
      <c r="E38" s="33">
        <f>MAX(C15:C28)</f>
        <v>223638546</v>
      </c>
    </row>
    <row r="39" spans="2:5" ht="14.25">
      <c r="B39" s="52" t="s">
        <v>7</v>
      </c>
      <c r="C39" s="55"/>
      <c r="D39" s="57"/>
      <c r="E39" s="33">
        <f>+E14</f>
        <v>224964161</v>
      </c>
    </row>
    <row r="40" spans="2:5" ht="14.25">
      <c r="B40" s="52" t="s">
        <v>20</v>
      </c>
      <c r="C40" s="55"/>
      <c r="D40" s="59"/>
      <c r="E40" s="23">
        <f>GEOMEAN(E35:E39)</f>
        <v>222447536.56075734</v>
      </c>
    </row>
    <row r="41" ht="15" thickBot="1"/>
    <row r="42" spans="2:5" ht="15" thickBot="1">
      <c r="B42" s="60" t="s">
        <v>22</v>
      </c>
      <c r="C42" s="61"/>
      <c r="D42" s="62"/>
      <c r="E42" s="16">
        <f>MIN(N15:N28)</f>
        <v>42018</v>
      </c>
    </row>
    <row r="44" ht="14.25">
      <c r="B44" s="6"/>
    </row>
    <row r="49" spans="2:6" ht="14.25">
      <c r="B49" s="2" t="s">
        <v>48</v>
      </c>
      <c r="F49" s="4" t="s">
        <v>49</v>
      </c>
    </row>
    <row r="50" spans="2:6" ht="14.25">
      <c r="B50" s="2" t="s">
        <v>50</v>
      </c>
      <c r="F50" s="4" t="s">
        <v>51</v>
      </c>
    </row>
    <row r="52" spans="2:8" ht="14.25">
      <c r="B52" s="63" t="s">
        <v>52</v>
      </c>
      <c r="C52" s="63"/>
      <c r="D52" s="63"/>
      <c r="E52" s="63"/>
      <c r="F52" s="63"/>
      <c r="G52" s="63"/>
      <c r="H52" s="63"/>
    </row>
  </sheetData>
  <mergeCells count="15">
    <mergeCell ref="B12:B13"/>
    <mergeCell ref="D12:D13"/>
    <mergeCell ref="A6:N6"/>
    <mergeCell ref="A8:N8"/>
    <mergeCell ref="A9:N9"/>
    <mergeCell ref="M11:N11"/>
    <mergeCell ref="A7:N7"/>
    <mergeCell ref="I12:I13"/>
    <mergeCell ref="J12:J13"/>
    <mergeCell ref="K12:K13"/>
    <mergeCell ref="M12:M13"/>
    <mergeCell ref="F12:F13"/>
    <mergeCell ref="G12:G13"/>
    <mergeCell ref="H12:H13"/>
    <mergeCell ref="B52:H52"/>
  </mergeCells>
  <printOptions/>
  <pageMargins left="0.3937007874015748" right="0.1968503937007874" top="0.1968503937007874" bottom="0.1968503937007874" header="0" footer="0"/>
  <pageSetup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5" sqref="E35"/>
    </sheetView>
  </sheetViews>
  <sheetFormatPr defaultColWidth="11.421875" defaultRowHeight="12.75"/>
  <sheetData/>
  <printOptions horizontalCentered="1"/>
  <pageMargins left="0.1968503937007874" right="0.1968503937007874" top="0.5905511811023623" bottom="0.5905511811023623" header="0" footer="0"/>
  <pageSetup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6384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25" sqref="D25"/>
    </sheetView>
  </sheetViews>
  <sheetFormatPr defaultColWidth="11.421875" defaultRowHeight="12.75"/>
  <sheetData>
    <row r="1" spans="1:7" ht="12.75">
      <c r="A1" s="19"/>
      <c r="B1" s="19"/>
      <c r="C1" s="19"/>
      <c r="D1" s="19"/>
      <c r="E1" s="19"/>
      <c r="F1" s="19"/>
      <c r="G1" s="19"/>
    </row>
    <row r="2" spans="1:7" ht="12.75">
      <c r="A2" s="19"/>
      <c r="B2" s="19"/>
      <c r="C2" s="19"/>
      <c r="D2" s="19"/>
      <c r="E2" s="19"/>
      <c r="F2" s="19"/>
      <c r="G2" s="19"/>
    </row>
    <row r="3" spans="1:7" ht="12.75">
      <c r="A3" s="19"/>
      <c r="B3" s="19"/>
      <c r="C3" s="19"/>
      <c r="D3" s="19"/>
      <c r="E3" s="19"/>
      <c r="F3" s="19"/>
      <c r="G3" s="19"/>
    </row>
    <row r="4" spans="1:7" ht="12.75">
      <c r="A4" s="19"/>
      <c r="B4" s="19"/>
      <c r="C4" s="19"/>
      <c r="D4" s="19"/>
      <c r="E4" s="19"/>
      <c r="F4" s="19"/>
      <c r="G4" s="19"/>
    </row>
    <row r="5" spans="1:7" ht="12.75">
      <c r="A5" s="19"/>
      <c r="B5" s="19"/>
      <c r="C5" s="19"/>
      <c r="D5" s="19"/>
      <c r="E5" s="19"/>
      <c r="F5" s="19"/>
      <c r="G5" s="19"/>
    </row>
    <row r="10" s="20" customFormat="1" ht="12"/>
    <row r="19" s="14" customFormat="1" ht="12.75"/>
  </sheetData>
  <printOptions horizontalCentered="1"/>
  <pageMargins left="0.5905511811023623" right="0.1968503937007874" top="0.5905511811023623" bottom="0.5905511811023623" header="0" footer="0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Unicauca</cp:lastModifiedBy>
  <cp:lastPrinted>2007-10-17T13:43:56Z</cp:lastPrinted>
  <dcterms:created xsi:type="dcterms:W3CDTF">2005-11-18T17:40:41Z</dcterms:created>
  <dcterms:modified xsi:type="dcterms:W3CDTF">2007-10-17T13:56:40Z</dcterms:modified>
  <cp:category/>
  <cp:version/>
  <cp:contentType/>
  <cp:contentStatus/>
</cp:coreProperties>
</file>